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hhq0-data-01.semcoenergy.caprockholdings.local\home\walt.fitzgerald\1Projects\OATI Project\New Tariff Items\"/>
    </mc:Choice>
  </mc:AlternateContent>
  <bookViews>
    <workbookView xWindow="-255" yWindow="450" windowWidth="11340" windowHeight="6300"/>
  </bookViews>
  <sheets>
    <sheet name="Cash-Out Example" sheetId="16" r:id="rId1"/>
  </sheets>
  <definedNames>
    <definedName name="L">#REF!</definedName>
  </definedNames>
  <calcPr calcId="152511"/>
</workbook>
</file>

<file path=xl/calcChain.xml><?xml version="1.0" encoding="utf-8"?>
<calcChain xmlns="http://schemas.openxmlformats.org/spreadsheetml/2006/main">
  <c r="D13" i="16" l="1"/>
  <c r="E13" i="16"/>
  <c r="F13" i="16"/>
  <c r="G13" i="16"/>
  <c r="C13" i="16"/>
  <c r="C25" i="16" l="1"/>
  <c r="C27" i="16" s="1"/>
  <c r="E25" i="16"/>
  <c r="E26" i="16" s="1"/>
  <c r="D25" i="16"/>
  <c r="D26" i="16" s="1"/>
  <c r="F25" i="16"/>
  <c r="F28" i="16" s="1"/>
  <c r="G25" i="16"/>
  <c r="G27" i="16" s="1"/>
  <c r="C15" i="16"/>
  <c r="E15" i="16"/>
  <c r="D15" i="16"/>
  <c r="F15" i="16"/>
  <c r="G15" i="16"/>
  <c r="E31" i="16" l="1"/>
  <c r="E32" i="16" s="1"/>
  <c r="E43" i="16"/>
  <c r="E39" i="16"/>
  <c r="E35" i="16"/>
  <c r="D31" i="16"/>
  <c r="D39" i="16"/>
  <c r="D43" i="16" s="1"/>
  <c r="D35" i="16"/>
  <c r="G35" i="16"/>
  <c r="G31" i="16"/>
  <c r="G39" i="16"/>
  <c r="G40" i="16" s="1"/>
  <c r="C31" i="16"/>
  <c r="C35" i="16" s="1"/>
  <c r="C43" i="16"/>
  <c r="C39" i="16"/>
  <c r="F39" i="16"/>
  <c r="F43" i="16" s="1"/>
  <c r="F35" i="16"/>
  <c r="F36" i="16" s="1"/>
  <c r="F31" i="16"/>
  <c r="F32" i="16" s="1"/>
  <c r="F27" i="16"/>
  <c r="C26" i="16"/>
  <c r="G16" i="16"/>
  <c r="C16" i="16"/>
  <c r="D27" i="16"/>
  <c r="G26" i="16"/>
  <c r="D28" i="16"/>
  <c r="F26" i="16"/>
  <c r="E28" i="16"/>
  <c r="E44" i="16"/>
  <c r="F16" i="16"/>
  <c r="G28" i="16"/>
  <c r="C28" i="16"/>
  <c r="E27" i="16"/>
  <c r="C44" i="16"/>
  <c r="E16" i="16"/>
  <c r="D40" i="16"/>
  <c r="D16" i="16"/>
  <c r="E40" i="16"/>
  <c r="C40" i="16"/>
  <c r="G32" i="16"/>
  <c r="F40" i="16"/>
  <c r="D32" i="16"/>
  <c r="G43" i="16" l="1"/>
  <c r="G44" i="16" s="1"/>
  <c r="C32" i="16"/>
  <c r="D36" i="16"/>
  <c r="E36" i="16"/>
  <c r="F44" i="16"/>
  <c r="F48" i="16" s="1"/>
  <c r="G36" i="16"/>
  <c r="D44" i="16"/>
  <c r="D48" i="16" s="1"/>
  <c r="C36" i="16"/>
  <c r="C48" i="16" s="1"/>
  <c r="G48" i="16" l="1"/>
  <c r="E48" i="16"/>
</calcChain>
</file>

<file path=xl/sharedStrings.xml><?xml version="1.0" encoding="utf-8"?>
<sst xmlns="http://schemas.openxmlformats.org/spreadsheetml/2006/main" count="57" uniqueCount="44">
  <si>
    <t>SEMCO ENERGY GAS COMPANY</t>
  </si>
  <si>
    <t>DBR?</t>
  </si>
  <si>
    <t>N</t>
  </si>
  <si>
    <t>Y</t>
  </si>
  <si>
    <t>Paid to SEMCO</t>
  </si>
  <si>
    <t>Paid to Pool</t>
  </si>
  <si>
    <t>GIK:</t>
  </si>
  <si>
    <t>Example</t>
  </si>
  <si>
    <t>Nominated Qty</t>
  </si>
  <si>
    <t>Confirmed Qty</t>
  </si>
  <si>
    <t>Consumed Qty</t>
  </si>
  <si>
    <t>Imbalance, Dth</t>
  </si>
  <si>
    <t>Imbalance, %</t>
  </si>
  <si>
    <t>DBT Level  - Positive</t>
  </si>
  <si>
    <t>DBT Level - Negative</t>
  </si>
  <si>
    <t>DTE Index</t>
  </si>
  <si>
    <t>Consumers Index</t>
  </si>
  <si>
    <t>Daily Index Price</t>
  </si>
  <si>
    <t>Index + $1.00</t>
  </si>
  <si>
    <t>Index + $10.00</t>
  </si>
  <si>
    <t>80% of Index</t>
  </si>
  <si>
    <t>SEMCO GCR Factor</t>
  </si>
  <si>
    <t>Authorized Pos Imb - Qty</t>
  </si>
  <si>
    <t>Authorized Pos Imb - Cost</t>
  </si>
  <si>
    <t>Unauthorized Pos Imb - Qty</t>
  </si>
  <si>
    <t>Unauthorized Pos Imb - Cost</t>
  </si>
  <si>
    <t>Authorized Neg Imb - Qty</t>
  </si>
  <si>
    <t>Authorized Neg Imb - Cost</t>
  </si>
  <si>
    <t>Unauthorized Neg Imb - Qty</t>
  </si>
  <si>
    <t>Unauthorized Neg Imb - Cost</t>
  </si>
  <si>
    <t>Total Cash-Out Cost</t>
  </si>
  <si>
    <t>Lesser of SEMCO's effective Commodity GCR rate or the Daily Index Price</t>
  </si>
  <si>
    <t>Lesser of SEMCO’s effective commodity GCR rate or 80% of the Daily Index Price</t>
  </si>
  <si>
    <t>Applicable Price</t>
  </si>
  <si>
    <t>Greater of SEMCO's currently effective Commodity GCR rate or the Daily Index Price</t>
  </si>
  <si>
    <t>Applicable Price - DBR = Yes</t>
  </si>
  <si>
    <t>Applicable Price - DBR = No</t>
  </si>
  <si>
    <t>Greater of SEMCO’s currently effective commodity GCR rate or the Daily Index Price + $1.00</t>
  </si>
  <si>
    <t>Description</t>
  </si>
  <si>
    <t>+10%</t>
  </si>
  <si>
    <t>Greater of SEMCO’s currently effective commodity GCR rate or the Daily Index Price + $10.00</t>
  </si>
  <si>
    <t>Transporation Service Cash-Out Example</t>
  </si>
  <si>
    <t>Positive Cash-Out =</t>
  </si>
  <si>
    <t>Negative Cash-Out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</si>
</sst>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167" formatCode="#,##0.0000"/>
    <numFmt numFmtId="168" formatCode="[$-409]mmmm\-yy;@"/>
    <numFmt numFmtId="170" formatCode="0.0%"/>
    <numFmt numFmtId="171" formatCode="0.0000%"/>
    <numFmt numFmtId="172" formatCode="#,##0.000"/>
    <numFmt numFmtId="174" formatCode="#,##0.0000_);\(#,##0.0000\)"/>
  </numFmts>
  <fonts count="45">
    <font>
      <sz val="12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MT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MT"/>
    </font>
    <font>
      <b/>
      <sz val="10"/>
      <name val="Arial MT"/>
    </font>
    <font>
      <sz val="18"/>
      <color theme="3"/>
      <name val="Cambria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8">
    <xf numFmtId="3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1" applyNumberFormat="0" applyAlignment="0" applyProtection="0"/>
    <xf numFmtId="0" fontId="29" fillId="28" borderId="2" applyNumberFormat="0" applyAlignment="0" applyProtection="0"/>
    <xf numFmtId="0" fontId="30" fillId="0" borderId="0" applyNumberFormat="0" applyFill="0" applyBorder="0" applyAlignment="0" applyProtection="0"/>
    <xf numFmtId="0" fontId="31" fillId="29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30" borderId="1" applyNumberFormat="0" applyAlignment="0" applyProtection="0"/>
    <xf numFmtId="0" fontId="36" fillId="0" borderId="6" applyNumberFormat="0" applyFill="0" applyAlignment="0" applyProtection="0"/>
    <xf numFmtId="0" fontId="37" fillId="31" borderId="0" applyNumberFormat="0" applyBorder="0" applyAlignment="0" applyProtection="0"/>
    <xf numFmtId="3" fontId="24" fillId="0" borderId="0"/>
    <xf numFmtId="0" fontId="38" fillId="27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25" fillId="0" borderId="0"/>
    <xf numFmtId="0" fontId="25" fillId="32" borderId="7" applyNumberFormat="0" applyFont="0" applyAlignment="0" applyProtection="0"/>
    <xf numFmtId="0" fontId="23" fillId="0" borderId="0"/>
    <xf numFmtId="0" fontId="23" fillId="32" borderId="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32" borderId="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32" borderId="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32" borderId="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32" borderId="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32" borderId="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0" fontId="17" fillId="32" borderId="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32" borderId="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32" borderId="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32" borderId="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32" borderId="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32" borderId="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2" borderId="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2" borderId="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2" borderId="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2" borderId="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2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2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2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2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44" fillId="0" borderId="0" applyNumberFormat="0" applyFill="0" applyBorder="0" applyAlignment="0" applyProtection="0"/>
    <xf numFmtId="0" fontId="1" fillId="32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9" fontId="24" fillId="0" borderId="0" applyFont="0" applyFill="0" applyBorder="0" applyAlignment="0" applyProtection="0"/>
  </cellStyleXfs>
  <cellXfs count="55">
    <xf numFmtId="3" fontId="0" fillId="0" borderId="0" xfId="0" applyNumberFormat="1" applyFont="1" applyAlignment="1" applyProtection="1">
      <protection locked="0"/>
    </xf>
    <xf numFmtId="3" fontId="42" fillId="0" borderId="0" xfId="0" applyNumberFormat="1" applyFont="1" applyAlignment="1"/>
    <xf numFmtId="3" fontId="43" fillId="0" borderId="0" xfId="0" applyNumberFormat="1" applyFont="1" applyAlignment="1"/>
    <xf numFmtId="3" fontId="42" fillId="0" borderId="0" xfId="0" applyNumberFormat="1" applyFont="1" applyAlignment="1" applyProtection="1">
      <protection locked="0"/>
    </xf>
    <xf numFmtId="3" fontId="42" fillId="0" borderId="0" xfId="0" applyNumberFormat="1" applyFont="1" applyAlignment="1">
      <alignment horizontal="right"/>
    </xf>
    <xf numFmtId="3" fontId="42" fillId="0" borderId="0" xfId="37" applyFont="1" applyAlignment="1"/>
    <xf numFmtId="3" fontId="42" fillId="0" borderId="10" xfId="0" applyNumberFormat="1" applyFont="1" applyBorder="1" applyAlignment="1" applyProtection="1">
      <protection locked="0"/>
    </xf>
    <xf numFmtId="168" fontId="43" fillId="0" borderId="0" xfId="0" applyNumberFormat="1" applyFont="1" applyAlignment="1">
      <alignment horizontal="left"/>
    </xf>
    <xf numFmtId="8" fontId="42" fillId="0" borderId="0" xfId="0" applyNumberFormat="1" applyFont="1" applyAlignment="1" applyProtection="1">
      <protection locked="0"/>
    </xf>
    <xf numFmtId="3" fontId="42" fillId="0" borderId="0" xfId="0" applyNumberFormat="1" applyFont="1" applyAlignment="1">
      <alignment horizontal="left"/>
    </xf>
    <xf numFmtId="3" fontId="42" fillId="0" borderId="0" xfId="0" applyNumberFormat="1" applyFont="1" applyAlignment="1" applyProtection="1">
      <alignment horizontal="right"/>
      <protection locked="0"/>
    </xf>
    <xf numFmtId="3" fontId="42" fillId="0" borderId="0" xfId="0" applyNumberFormat="1" applyFont="1" applyFill="1" applyAlignment="1"/>
    <xf numFmtId="3" fontId="43" fillId="0" borderId="10" xfId="0" applyNumberFormat="1" applyFont="1" applyBorder="1" applyAlignment="1" applyProtection="1">
      <alignment horizontal="center"/>
      <protection locked="0"/>
    </xf>
    <xf numFmtId="3" fontId="42" fillId="0" borderId="0" xfId="0" applyNumberFormat="1" applyFont="1" applyBorder="1" applyAlignment="1">
      <alignment horizontal="center"/>
    </xf>
    <xf numFmtId="171" fontId="42" fillId="0" borderId="0" xfId="367" applyNumberFormat="1" applyFont="1" applyAlignment="1" applyProtection="1">
      <alignment horizontal="left"/>
      <protection locked="0"/>
    </xf>
    <xf numFmtId="167" fontId="42" fillId="0" borderId="0" xfId="0" applyNumberFormat="1" applyFont="1" applyAlignment="1" applyProtection="1">
      <protection locked="0"/>
    </xf>
    <xf numFmtId="3" fontId="42" fillId="0" borderId="0" xfId="0" applyNumberFormat="1" applyFont="1" applyFill="1" applyBorder="1" applyAlignment="1" applyProtection="1">
      <protection locked="0"/>
    </xf>
    <xf numFmtId="3" fontId="42" fillId="0" borderId="0" xfId="0" applyNumberFormat="1" applyFont="1" applyBorder="1" applyAlignment="1"/>
    <xf numFmtId="3" fontId="42" fillId="0" borderId="0" xfId="0" applyNumberFormat="1" applyFont="1" applyBorder="1" applyAlignment="1" applyProtection="1">
      <protection locked="0"/>
    </xf>
    <xf numFmtId="172" fontId="42" fillId="0" borderId="0" xfId="0" applyNumberFormat="1" applyFont="1" applyAlignment="1"/>
    <xf numFmtId="3" fontId="43" fillId="0" borderId="0" xfId="0" applyNumberFormat="1" applyFont="1" applyBorder="1" applyAlignment="1" applyProtection="1">
      <protection locked="0"/>
    </xf>
    <xf numFmtId="8" fontId="42" fillId="0" borderId="0" xfId="0" applyNumberFormat="1" applyFont="1" applyFill="1" applyBorder="1" applyAlignment="1">
      <alignment horizontal="center"/>
    </xf>
    <xf numFmtId="3" fontId="42" fillId="0" borderId="0" xfId="0" applyNumberFormat="1" applyFont="1" applyBorder="1" applyAlignment="1" applyProtection="1">
      <alignment horizontal="center"/>
      <protection locked="0"/>
    </xf>
    <xf numFmtId="174" fontId="42" fillId="0" borderId="0" xfId="0" applyNumberFormat="1" applyFont="1" applyFill="1" applyBorder="1" applyAlignment="1" applyProtection="1">
      <alignment horizontal="center"/>
      <protection locked="0"/>
    </xf>
    <xf numFmtId="3" fontId="42" fillId="0" borderId="11" xfId="0" applyNumberFormat="1" applyFont="1" applyBorder="1" applyAlignment="1" applyProtection="1">
      <protection locked="0"/>
    </xf>
    <xf numFmtId="3" fontId="43" fillId="0" borderId="12" xfId="0" applyNumberFormat="1" applyFont="1" applyBorder="1" applyAlignment="1" applyProtection="1">
      <alignment horizontal="center"/>
      <protection locked="0"/>
    </xf>
    <xf numFmtId="3" fontId="43" fillId="0" borderId="14" xfId="0" applyNumberFormat="1" applyFont="1" applyBorder="1" applyAlignment="1" applyProtection="1">
      <protection locked="0"/>
    </xf>
    <xf numFmtId="3" fontId="42" fillId="0" borderId="13" xfId="0" applyNumberFormat="1" applyFont="1" applyBorder="1" applyAlignment="1" applyProtection="1">
      <protection locked="0"/>
    </xf>
    <xf numFmtId="3" fontId="42" fillId="0" borderId="17" xfId="0" applyNumberFormat="1" applyFont="1" applyBorder="1" applyAlignment="1" applyProtection="1">
      <protection locked="0"/>
    </xf>
    <xf numFmtId="3" fontId="42" fillId="0" borderId="15" xfId="0" applyNumberFormat="1" applyFont="1" applyBorder="1" applyAlignment="1" applyProtection="1">
      <protection locked="0"/>
    </xf>
    <xf numFmtId="3" fontId="43" fillId="0" borderId="11" xfId="0" applyNumberFormat="1" applyFont="1" applyBorder="1" applyAlignment="1" applyProtection="1">
      <protection locked="0"/>
    </xf>
    <xf numFmtId="3" fontId="42" fillId="0" borderId="12" xfId="0" applyNumberFormat="1" applyFont="1" applyFill="1" applyBorder="1" applyAlignment="1">
      <alignment horizontal="center"/>
    </xf>
    <xf numFmtId="3" fontId="43" fillId="0" borderId="16" xfId="0" applyNumberFormat="1" applyFont="1" applyBorder="1" applyAlignment="1" applyProtection="1">
      <protection locked="0"/>
    </xf>
    <xf numFmtId="174" fontId="42" fillId="0" borderId="12" xfId="0" applyNumberFormat="1" applyFont="1" applyBorder="1" applyAlignment="1" applyProtection="1">
      <alignment horizontal="center"/>
      <protection locked="0"/>
    </xf>
    <xf numFmtId="174" fontId="42" fillId="0" borderId="10" xfId="0" applyNumberFormat="1" applyFont="1" applyFill="1" applyBorder="1" applyAlignment="1" applyProtection="1">
      <alignment horizontal="center"/>
      <protection locked="0"/>
    </xf>
    <xf numFmtId="9" fontId="42" fillId="0" borderId="12" xfId="367" applyFont="1" applyBorder="1" applyAlignment="1" applyProtection="1">
      <alignment horizontal="center"/>
      <protection locked="0"/>
    </xf>
    <xf numFmtId="9" fontId="42" fillId="33" borderId="12" xfId="367" applyFont="1" applyFill="1" applyBorder="1" applyAlignment="1" applyProtection="1">
      <alignment horizontal="center"/>
      <protection locked="0"/>
    </xf>
    <xf numFmtId="9" fontId="42" fillId="0" borderId="10" xfId="367" applyFont="1" applyBorder="1" applyAlignment="1" applyProtection="1">
      <alignment horizontal="center"/>
      <protection locked="0"/>
    </xf>
    <xf numFmtId="9" fontId="42" fillId="33" borderId="10" xfId="367" applyFont="1" applyFill="1" applyBorder="1" applyAlignment="1" applyProtection="1">
      <alignment horizontal="center"/>
      <protection locked="0"/>
    </xf>
    <xf numFmtId="3" fontId="42" fillId="0" borderId="12" xfId="0" applyNumberFormat="1" applyFont="1" applyBorder="1" applyAlignment="1">
      <alignment horizontal="center"/>
    </xf>
    <xf numFmtId="170" fontId="42" fillId="0" borderId="10" xfId="367" applyNumberFormat="1" applyFont="1" applyBorder="1" applyAlignment="1">
      <alignment horizontal="center"/>
    </xf>
    <xf numFmtId="3" fontId="43" fillId="0" borderId="18" xfId="0" applyNumberFormat="1" applyFont="1" applyBorder="1" applyAlignment="1" applyProtection="1">
      <protection locked="0"/>
    </xf>
    <xf numFmtId="3" fontId="42" fillId="0" borderId="19" xfId="0" applyNumberFormat="1" applyFont="1" applyBorder="1" applyAlignment="1" applyProtection="1">
      <alignment horizontal="center"/>
      <protection locked="0"/>
    </xf>
    <xf numFmtId="3" fontId="42" fillId="33" borderId="19" xfId="0" applyNumberFormat="1" applyFont="1" applyFill="1" applyBorder="1" applyAlignment="1" applyProtection="1">
      <alignment horizontal="center"/>
      <protection locked="0"/>
    </xf>
    <xf numFmtId="3" fontId="42" fillId="0" borderId="20" xfId="0" applyNumberFormat="1" applyFont="1" applyBorder="1" applyAlignment="1" applyProtection="1">
      <protection locked="0"/>
    </xf>
    <xf numFmtId="167" fontId="42" fillId="0" borderId="0" xfId="0" applyNumberFormat="1" applyFont="1" applyBorder="1" applyAlignment="1" applyProtection="1">
      <protection locked="0"/>
    </xf>
    <xf numFmtId="8" fontId="42" fillId="0" borderId="19" xfId="0" applyNumberFormat="1" applyFont="1" applyFill="1" applyBorder="1" applyAlignment="1">
      <alignment horizontal="center"/>
    </xf>
    <xf numFmtId="9" fontId="42" fillId="0" borderId="12" xfId="367" quotePrefix="1" applyFont="1" applyBorder="1" applyAlignment="1" applyProtection="1">
      <alignment horizontal="center"/>
      <protection locked="0"/>
    </xf>
    <xf numFmtId="8" fontId="42" fillId="34" borderId="0" xfId="0" applyNumberFormat="1" applyFont="1" applyFill="1" applyBorder="1" applyAlignment="1">
      <alignment horizontal="center"/>
    </xf>
    <xf numFmtId="8" fontId="42" fillId="35" borderId="0" xfId="0" applyNumberFormat="1" applyFont="1" applyFill="1" applyBorder="1" applyAlignment="1">
      <alignment horizontal="center"/>
    </xf>
    <xf numFmtId="174" fontId="42" fillId="35" borderId="0" xfId="0" applyNumberFormat="1" applyFont="1" applyFill="1" applyBorder="1" applyAlignment="1" applyProtection="1">
      <alignment horizontal="center"/>
      <protection locked="0"/>
    </xf>
    <xf numFmtId="3" fontId="42" fillId="34" borderId="12" xfId="0" applyNumberFormat="1" applyFont="1" applyFill="1" applyBorder="1" applyAlignment="1">
      <alignment horizontal="center"/>
    </xf>
    <xf numFmtId="174" fontId="42" fillId="34" borderId="0" xfId="0" applyNumberFormat="1" applyFont="1" applyFill="1" applyBorder="1" applyAlignment="1" applyProtection="1">
      <alignment horizontal="center"/>
      <protection locked="0"/>
    </xf>
    <xf numFmtId="174" fontId="42" fillId="34" borderId="10" xfId="0" applyNumberFormat="1" applyFont="1" applyFill="1" applyBorder="1" applyAlignment="1" applyProtection="1">
      <alignment horizontal="center"/>
      <protection locked="0"/>
    </xf>
    <xf numFmtId="3" fontId="42" fillId="35" borderId="12" xfId="0" applyNumberFormat="1" applyFont="1" applyFill="1" applyBorder="1" applyAlignment="1">
      <alignment horizontal="center"/>
    </xf>
  </cellXfs>
  <cellStyles count="368">
    <cellStyle name="20% - Accent1" xfId="1" builtinId="30" customBuiltin="1"/>
    <cellStyle name="20% - Accent1 10" xfId="158"/>
    <cellStyle name="20% - Accent1 11" xfId="172"/>
    <cellStyle name="20% - Accent1 12" xfId="186"/>
    <cellStyle name="20% - Accent1 13" xfId="200"/>
    <cellStyle name="20% - Accent1 14" xfId="214"/>
    <cellStyle name="20% - Accent1 15" xfId="228"/>
    <cellStyle name="20% - Accent1 16" xfId="242"/>
    <cellStyle name="20% - Accent1 17" xfId="256"/>
    <cellStyle name="20% - Accent1 18" xfId="270"/>
    <cellStyle name="20% - Accent1 19" xfId="284"/>
    <cellStyle name="20% - Accent1 2" xfId="46"/>
    <cellStyle name="20% - Accent1 20" xfId="298"/>
    <cellStyle name="20% - Accent1 21" xfId="312"/>
    <cellStyle name="20% - Accent1 22" xfId="326"/>
    <cellStyle name="20% - Accent1 23" xfId="340"/>
    <cellStyle name="20% - Accent1 24" xfId="355"/>
    <cellStyle name="20% - Accent1 3" xfId="60"/>
    <cellStyle name="20% - Accent1 4" xfId="74"/>
    <cellStyle name="20% - Accent1 5" xfId="88"/>
    <cellStyle name="20% - Accent1 6" xfId="102"/>
    <cellStyle name="20% - Accent1 7" xfId="116"/>
    <cellStyle name="20% - Accent1 8" xfId="130"/>
    <cellStyle name="20% - Accent1 9" xfId="144"/>
    <cellStyle name="20% - Accent2" xfId="2" builtinId="34" customBuiltin="1"/>
    <cellStyle name="20% - Accent2 10" xfId="160"/>
    <cellStyle name="20% - Accent2 11" xfId="174"/>
    <cellStyle name="20% - Accent2 12" xfId="188"/>
    <cellStyle name="20% - Accent2 13" xfId="202"/>
    <cellStyle name="20% - Accent2 14" xfId="216"/>
    <cellStyle name="20% - Accent2 15" xfId="230"/>
    <cellStyle name="20% - Accent2 16" xfId="244"/>
    <cellStyle name="20% - Accent2 17" xfId="258"/>
    <cellStyle name="20% - Accent2 18" xfId="272"/>
    <cellStyle name="20% - Accent2 19" xfId="286"/>
    <cellStyle name="20% - Accent2 2" xfId="48"/>
    <cellStyle name="20% - Accent2 20" xfId="300"/>
    <cellStyle name="20% - Accent2 21" xfId="314"/>
    <cellStyle name="20% - Accent2 22" xfId="328"/>
    <cellStyle name="20% - Accent2 23" xfId="342"/>
    <cellStyle name="20% - Accent2 24" xfId="357"/>
    <cellStyle name="20% - Accent2 3" xfId="62"/>
    <cellStyle name="20% - Accent2 4" xfId="76"/>
    <cellStyle name="20% - Accent2 5" xfId="90"/>
    <cellStyle name="20% - Accent2 6" xfId="104"/>
    <cellStyle name="20% - Accent2 7" xfId="118"/>
    <cellStyle name="20% - Accent2 8" xfId="132"/>
    <cellStyle name="20% - Accent2 9" xfId="146"/>
    <cellStyle name="20% - Accent3" xfId="3" builtinId="38" customBuiltin="1"/>
    <cellStyle name="20% - Accent3 10" xfId="162"/>
    <cellStyle name="20% - Accent3 11" xfId="176"/>
    <cellStyle name="20% - Accent3 12" xfId="190"/>
    <cellStyle name="20% - Accent3 13" xfId="204"/>
    <cellStyle name="20% - Accent3 14" xfId="218"/>
    <cellStyle name="20% - Accent3 15" xfId="232"/>
    <cellStyle name="20% - Accent3 16" xfId="246"/>
    <cellStyle name="20% - Accent3 17" xfId="260"/>
    <cellStyle name="20% - Accent3 18" xfId="274"/>
    <cellStyle name="20% - Accent3 19" xfId="288"/>
    <cellStyle name="20% - Accent3 2" xfId="50"/>
    <cellStyle name="20% - Accent3 20" xfId="302"/>
    <cellStyle name="20% - Accent3 21" xfId="316"/>
    <cellStyle name="20% - Accent3 22" xfId="330"/>
    <cellStyle name="20% - Accent3 23" xfId="344"/>
    <cellStyle name="20% - Accent3 24" xfId="359"/>
    <cellStyle name="20% - Accent3 3" xfId="64"/>
    <cellStyle name="20% - Accent3 4" xfId="78"/>
    <cellStyle name="20% - Accent3 5" xfId="92"/>
    <cellStyle name="20% - Accent3 6" xfId="106"/>
    <cellStyle name="20% - Accent3 7" xfId="120"/>
    <cellStyle name="20% - Accent3 8" xfId="134"/>
    <cellStyle name="20% - Accent3 9" xfId="148"/>
    <cellStyle name="20% - Accent4" xfId="4" builtinId="42" customBuiltin="1"/>
    <cellStyle name="20% - Accent4 10" xfId="164"/>
    <cellStyle name="20% - Accent4 11" xfId="178"/>
    <cellStyle name="20% - Accent4 12" xfId="192"/>
    <cellStyle name="20% - Accent4 13" xfId="206"/>
    <cellStyle name="20% - Accent4 14" xfId="220"/>
    <cellStyle name="20% - Accent4 15" xfId="234"/>
    <cellStyle name="20% - Accent4 16" xfId="248"/>
    <cellStyle name="20% - Accent4 17" xfId="262"/>
    <cellStyle name="20% - Accent4 18" xfId="276"/>
    <cellStyle name="20% - Accent4 19" xfId="290"/>
    <cellStyle name="20% - Accent4 2" xfId="52"/>
    <cellStyle name="20% - Accent4 20" xfId="304"/>
    <cellStyle name="20% - Accent4 21" xfId="318"/>
    <cellStyle name="20% - Accent4 22" xfId="332"/>
    <cellStyle name="20% - Accent4 23" xfId="346"/>
    <cellStyle name="20% - Accent4 24" xfId="361"/>
    <cellStyle name="20% - Accent4 3" xfId="66"/>
    <cellStyle name="20% - Accent4 4" xfId="80"/>
    <cellStyle name="20% - Accent4 5" xfId="94"/>
    <cellStyle name="20% - Accent4 6" xfId="108"/>
    <cellStyle name="20% - Accent4 7" xfId="122"/>
    <cellStyle name="20% - Accent4 8" xfId="136"/>
    <cellStyle name="20% - Accent4 9" xfId="150"/>
    <cellStyle name="20% - Accent5" xfId="5" builtinId="46" customBuiltin="1"/>
    <cellStyle name="20% - Accent5 10" xfId="166"/>
    <cellStyle name="20% - Accent5 11" xfId="180"/>
    <cellStyle name="20% - Accent5 12" xfId="194"/>
    <cellStyle name="20% - Accent5 13" xfId="208"/>
    <cellStyle name="20% - Accent5 14" xfId="222"/>
    <cellStyle name="20% - Accent5 15" xfId="236"/>
    <cellStyle name="20% - Accent5 16" xfId="250"/>
    <cellStyle name="20% - Accent5 17" xfId="264"/>
    <cellStyle name="20% - Accent5 18" xfId="278"/>
    <cellStyle name="20% - Accent5 19" xfId="292"/>
    <cellStyle name="20% - Accent5 2" xfId="54"/>
    <cellStyle name="20% - Accent5 20" xfId="306"/>
    <cellStyle name="20% - Accent5 21" xfId="320"/>
    <cellStyle name="20% - Accent5 22" xfId="334"/>
    <cellStyle name="20% - Accent5 23" xfId="348"/>
    <cellStyle name="20% - Accent5 24" xfId="363"/>
    <cellStyle name="20% - Accent5 3" xfId="68"/>
    <cellStyle name="20% - Accent5 4" xfId="82"/>
    <cellStyle name="20% - Accent5 5" xfId="96"/>
    <cellStyle name="20% - Accent5 6" xfId="110"/>
    <cellStyle name="20% - Accent5 7" xfId="124"/>
    <cellStyle name="20% - Accent5 8" xfId="138"/>
    <cellStyle name="20% - Accent5 9" xfId="152"/>
    <cellStyle name="20% - Accent6" xfId="6" builtinId="50" customBuiltin="1"/>
    <cellStyle name="20% - Accent6 10" xfId="168"/>
    <cellStyle name="20% - Accent6 11" xfId="182"/>
    <cellStyle name="20% - Accent6 12" xfId="196"/>
    <cellStyle name="20% - Accent6 13" xfId="210"/>
    <cellStyle name="20% - Accent6 14" xfId="224"/>
    <cellStyle name="20% - Accent6 15" xfId="238"/>
    <cellStyle name="20% - Accent6 16" xfId="252"/>
    <cellStyle name="20% - Accent6 17" xfId="266"/>
    <cellStyle name="20% - Accent6 18" xfId="280"/>
    <cellStyle name="20% - Accent6 19" xfId="294"/>
    <cellStyle name="20% - Accent6 2" xfId="56"/>
    <cellStyle name="20% - Accent6 20" xfId="308"/>
    <cellStyle name="20% - Accent6 21" xfId="322"/>
    <cellStyle name="20% - Accent6 22" xfId="336"/>
    <cellStyle name="20% - Accent6 23" xfId="350"/>
    <cellStyle name="20% - Accent6 24" xfId="365"/>
    <cellStyle name="20% - Accent6 3" xfId="70"/>
    <cellStyle name="20% - Accent6 4" xfId="84"/>
    <cellStyle name="20% - Accent6 5" xfId="98"/>
    <cellStyle name="20% - Accent6 6" xfId="112"/>
    <cellStyle name="20% - Accent6 7" xfId="126"/>
    <cellStyle name="20% - Accent6 8" xfId="140"/>
    <cellStyle name="20% - Accent6 9" xfId="154"/>
    <cellStyle name="40% - Accent1" xfId="7" builtinId="31" customBuiltin="1"/>
    <cellStyle name="40% - Accent1 10" xfId="159"/>
    <cellStyle name="40% - Accent1 11" xfId="173"/>
    <cellStyle name="40% - Accent1 12" xfId="187"/>
    <cellStyle name="40% - Accent1 13" xfId="201"/>
    <cellStyle name="40% - Accent1 14" xfId="215"/>
    <cellStyle name="40% - Accent1 15" xfId="229"/>
    <cellStyle name="40% - Accent1 16" xfId="243"/>
    <cellStyle name="40% - Accent1 17" xfId="257"/>
    <cellStyle name="40% - Accent1 18" xfId="271"/>
    <cellStyle name="40% - Accent1 19" xfId="285"/>
    <cellStyle name="40% - Accent1 2" xfId="47"/>
    <cellStyle name="40% - Accent1 20" xfId="299"/>
    <cellStyle name="40% - Accent1 21" xfId="313"/>
    <cellStyle name="40% - Accent1 22" xfId="327"/>
    <cellStyle name="40% - Accent1 23" xfId="341"/>
    <cellStyle name="40% - Accent1 24" xfId="356"/>
    <cellStyle name="40% - Accent1 3" xfId="61"/>
    <cellStyle name="40% - Accent1 4" xfId="75"/>
    <cellStyle name="40% - Accent1 5" xfId="89"/>
    <cellStyle name="40% - Accent1 6" xfId="103"/>
    <cellStyle name="40% - Accent1 7" xfId="117"/>
    <cellStyle name="40% - Accent1 8" xfId="131"/>
    <cellStyle name="40% - Accent1 9" xfId="145"/>
    <cellStyle name="40% - Accent2" xfId="8" builtinId="35" customBuiltin="1"/>
    <cellStyle name="40% - Accent2 10" xfId="161"/>
    <cellStyle name="40% - Accent2 11" xfId="175"/>
    <cellStyle name="40% - Accent2 12" xfId="189"/>
    <cellStyle name="40% - Accent2 13" xfId="203"/>
    <cellStyle name="40% - Accent2 14" xfId="217"/>
    <cellStyle name="40% - Accent2 15" xfId="231"/>
    <cellStyle name="40% - Accent2 16" xfId="245"/>
    <cellStyle name="40% - Accent2 17" xfId="259"/>
    <cellStyle name="40% - Accent2 18" xfId="273"/>
    <cellStyle name="40% - Accent2 19" xfId="287"/>
    <cellStyle name="40% - Accent2 2" xfId="49"/>
    <cellStyle name="40% - Accent2 20" xfId="301"/>
    <cellStyle name="40% - Accent2 21" xfId="315"/>
    <cellStyle name="40% - Accent2 22" xfId="329"/>
    <cellStyle name="40% - Accent2 23" xfId="343"/>
    <cellStyle name="40% - Accent2 24" xfId="358"/>
    <cellStyle name="40% - Accent2 3" xfId="63"/>
    <cellStyle name="40% - Accent2 4" xfId="77"/>
    <cellStyle name="40% - Accent2 5" xfId="91"/>
    <cellStyle name="40% - Accent2 6" xfId="105"/>
    <cellStyle name="40% - Accent2 7" xfId="119"/>
    <cellStyle name="40% - Accent2 8" xfId="133"/>
    <cellStyle name="40% - Accent2 9" xfId="147"/>
    <cellStyle name="40% - Accent3" xfId="9" builtinId="39" customBuiltin="1"/>
    <cellStyle name="40% - Accent3 10" xfId="163"/>
    <cellStyle name="40% - Accent3 11" xfId="177"/>
    <cellStyle name="40% - Accent3 12" xfId="191"/>
    <cellStyle name="40% - Accent3 13" xfId="205"/>
    <cellStyle name="40% - Accent3 14" xfId="219"/>
    <cellStyle name="40% - Accent3 15" xfId="233"/>
    <cellStyle name="40% - Accent3 16" xfId="247"/>
    <cellStyle name="40% - Accent3 17" xfId="261"/>
    <cellStyle name="40% - Accent3 18" xfId="275"/>
    <cellStyle name="40% - Accent3 19" xfId="289"/>
    <cellStyle name="40% - Accent3 2" xfId="51"/>
    <cellStyle name="40% - Accent3 20" xfId="303"/>
    <cellStyle name="40% - Accent3 21" xfId="317"/>
    <cellStyle name="40% - Accent3 22" xfId="331"/>
    <cellStyle name="40% - Accent3 23" xfId="345"/>
    <cellStyle name="40% - Accent3 24" xfId="360"/>
    <cellStyle name="40% - Accent3 3" xfId="65"/>
    <cellStyle name="40% - Accent3 4" xfId="79"/>
    <cellStyle name="40% - Accent3 5" xfId="93"/>
    <cellStyle name="40% - Accent3 6" xfId="107"/>
    <cellStyle name="40% - Accent3 7" xfId="121"/>
    <cellStyle name="40% - Accent3 8" xfId="135"/>
    <cellStyle name="40% - Accent3 9" xfId="149"/>
    <cellStyle name="40% - Accent4" xfId="10" builtinId="43" customBuiltin="1"/>
    <cellStyle name="40% - Accent4 10" xfId="165"/>
    <cellStyle name="40% - Accent4 11" xfId="179"/>
    <cellStyle name="40% - Accent4 12" xfId="193"/>
    <cellStyle name="40% - Accent4 13" xfId="207"/>
    <cellStyle name="40% - Accent4 14" xfId="221"/>
    <cellStyle name="40% - Accent4 15" xfId="235"/>
    <cellStyle name="40% - Accent4 16" xfId="249"/>
    <cellStyle name="40% - Accent4 17" xfId="263"/>
    <cellStyle name="40% - Accent4 18" xfId="277"/>
    <cellStyle name="40% - Accent4 19" xfId="291"/>
    <cellStyle name="40% - Accent4 2" xfId="53"/>
    <cellStyle name="40% - Accent4 20" xfId="305"/>
    <cellStyle name="40% - Accent4 21" xfId="319"/>
    <cellStyle name="40% - Accent4 22" xfId="333"/>
    <cellStyle name="40% - Accent4 23" xfId="347"/>
    <cellStyle name="40% - Accent4 24" xfId="362"/>
    <cellStyle name="40% - Accent4 3" xfId="67"/>
    <cellStyle name="40% - Accent4 4" xfId="81"/>
    <cellStyle name="40% - Accent4 5" xfId="95"/>
    <cellStyle name="40% - Accent4 6" xfId="109"/>
    <cellStyle name="40% - Accent4 7" xfId="123"/>
    <cellStyle name="40% - Accent4 8" xfId="137"/>
    <cellStyle name="40% - Accent4 9" xfId="151"/>
    <cellStyle name="40% - Accent5" xfId="11" builtinId="47" customBuiltin="1"/>
    <cellStyle name="40% - Accent5 10" xfId="167"/>
    <cellStyle name="40% - Accent5 11" xfId="181"/>
    <cellStyle name="40% - Accent5 12" xfId="195"/>
    <cellStyle name="40% - Accent5 13" xfId="209"/>
    <cellStyle name="40% - Accent5 14" xfId="223"/>
    <cellStyle name="40% - Accent5 15" xfId="237"/>
    <cellStyle name="40% - Accent5 16" xfId="251"/>
    <cellStyle name="40% - Accent5 17" xfId="265"/>
    <cellStyle name="40% - Accent5 18" xfId="279"/>
    <cellStyle name="40% - Accent5 19" xfId="293"/>
    <cellStyle name="40% - Accent5 2" xfId="55"/>
    <cellStyle name="40% - Accent5 20" xfId="307"/>
    <cellStyle name="40% - Accent5 21" xfId="321"/>
    <cellStyle name="40% - Accent5 22" xfId="335"/>
    <cellStyle name="40% - Accent5 23" xfId="349"/>
    <cellStyle name="40% - Accent5 24" xfId="364"/>
    <cellStyle name="40% - Accent5 3" xfId="69"/>
    <cellStyle name="40% - Accent5 4" xfId="83"/>
    <cellStyle name="40% - Accent5 5" xfId="97"/>
    <cellStyle name="40% - Accent5 6" xfId="111"/>
    <cellStyle name="40% - Accent5 7" xfId="125"/>
    <cellStyle name="40% - Accent5 8" xfId="139"/>
    <cellStyle name="40% - Accent5 9" xfId="153"/>
    <cellStyle name="40% - Accent6" xfId="12" builtinId="51" customBuiltin="1"/>
    <cellStyle name="40% - Accent6 10" xfId="169"/>
    <cellStyle name="40% - Accent6 11" xfId="183"/>
    <cellStyle name="40% - Accent6 12" xfId="197"/>
    <cellStyle name="40% - Accent6 13" xfId="211"/>
    <cellStyle name="40% - Accent6 14" xfId="225"/>
    <cellStyle name="40% - Accent6 15" xfId="239"/>
    <cellStyle name="40% - Accent6 16" xfId="253"/>
    <cellStyle name="40% - Accent6 17" xfId="267"/>
    <cellStyle name="40% - Accent6 18" xfId="281"/>
    <cellStyle name="40% - Accent6 19" xfId="295"/>
    <cellStyle name="40% - Accent6 2" xfId="57"/>
    <cellStyle name="40% - Accent6 20" xfId="309"/>
    <cellStyle name="40% - Accent6 21" xfId="323"/>
    <cellStyle name="40% - Accent6 22" xfId="337"/>
    <cellStyle name="40% - Accent6 23" xfId="351"/>
    <cellStyle name="40% - Accent6 24" xfId="366"/>
    <cellStyle name="40% - Accent6 3" xfId="71"/>
    <cellStyle name="40% - Accent6 4" xfId="85"/>
    <cellStyle name="40% - Accent6 5" xfId="99"/>
    <cellStyle name="40% - Accent6 6" xfId="113"/>
    <cellStyle name="40% - Accent6 7" xfId="127"/>
    <cellStyle name="40% - Accent6 8" xfId="141"/>
    <cellStyle name="40% - Accent6 9" xfId="155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142"/>
    <cellStyle name="Normal 11" xfId="156"/>
    <cellStyle name="Normal 12" xfId="170"/>
    <cellStyle name="Normal 13" xfId="184"/>
    <cellStyle name="Normal 14" xfId="198"/>
    <cellStyle name="Normal 15" xfId="212"/>
    <cellStyle name="Normal 16" xfId="226"/>
    <cellStyle name="Normal 17" xfId="240"/>
    <cellStyle name="Normal 18" xfId="254"/>
    <cellStyle name="Normal 19" xfId="268"/>
    <cellStyle name="Normal 2" xfId="42"/>
    <cellStyle name="Normal 20" xfId="282"/>
    <cellStyle name="Normal 21" xfId="296"/>
    <cellStyle name="Normal 22" xfId="310"/>
    <cellStyle name="Normal 23" xfId="324"/>
    <cellStyle name="Normal 24" xfId="338"/>
    <cellStyle name="Normal 25" xfId="352"/>
    <cellStyle name="Normal 3" xfId="44"/>
    <cellStyle name="Normal 4" xfId="58"/>
    <cellStyle name="Normal 5" xfId="72"/>
    <cellStyle name="Normal 6" xfId="86"/>
    <cellStyle name="Normal 7" xfId="100"/>
    <cellStyle name="Normal 8" xfId="114"/>
    <cellStyle name="Normal 9" xfId="128"/>
    <cellStyle name="Normal_XYZ" xfId="37"/>
    <cellStyle name="Note 10" xfId="143"/>
    <cellStyle name="Note 11" xfId="157"/>
    <cellStyle name="Note 12" xfId="171"/>
    <cellStyle name="Note 13" xfId="185"/>
    <cellStyle name="Note 14" xfId="199"/>
    <cellStyle name="Note 15" xfId="213"/>
    <cellStyle name="Note 16" xfId="227"/>
    <cellStyle name="Note 17" xfId="241"/>
    <cellStyle name="Note 18" xfId="255"/>
    <cellStyle name="Note 19" xfId="269"/>
    <cellStyle name="Note 2" xfId="43"/>
    <cellStyle name="Note 20" xfId="283"/>
    <cellStyle name="Note 21" xfId="297"/>
    <cellStyle name="Note 22" xfId="311"/>
    <cellStyle name="Note 23" xfId="325"/>
    <cellStyle name="Note 24" xfId="339"/>
    <cellStyle name="Note 25" xfId="354"/>
    <cellStyle name="Note 3" xfId="45"/>
    <cellStyle name="Note 4" xfId="59"/>
    <cellStyle name="Note 5" xfId="73"/>
    <cellStyle name="Note 6" xfId="87"/>
    <cellStyle name="Note 7" xfId="101"/>
    <cellStyle name="Note 8" xfId="115"/>
    <cellStyle name="Note 9" xfId="129"/>
    <cellStyle name="Output" xfId="38" builtinId="21" customBuiltin="1"/>
    <cellStyle name="Percent" xfId="367" builtinId="5"/>
    <cellStyle name="Title" xfId="39" builtinId="15" customBuiltin="1"/>
    <cellStyle name="Title 2" xfId="353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51"/>
  <sheetViews>
    <sheetView showGridLines="0" tabSelected="1" zoomScale="75" zoomScaleNormal="75" workbookViewId="0"/>
  </sheetViews>
  <sheetFormatPr defaultColWidth="8.88671875" defaultRowHeight="12.75"/>
  <cols>
    <col min="1" max="1" width="3.33203125" style="3" bestFit="1" customWidth="1"/>
    <col min="2" max="2" width="25" style="3" customWidth="1"/>
    <col min="3" max="3" width="9.77734375" style="3" customWidth="1"/>
    <col min="4" max="5" width="10.33203125" style="3" bestFit="1" customWidth="1"/>
    <col min="6" max="7" width="9.77734375" style="3" customWidth="1"/>
    <col min="8" max="8" width="13.77734375" style="3" customWidth="1"/>
    <col min="9" max="9" width="7.88671875" style="3" bestFit="1" customWidth="1"/>
    <col min="10" max="10" width="8.6640625" style="3" bestFit="1" customWidth="1"/>
    <col min="11" max="11" width="8.5546875" style="3" customWidth="1"/>
    <col min="12" max="12" width="10.44140625" style="3" bestFit="1" customWidth="1"/>
    <col min="13" max="13" width="8.21875" style="3" bestFit="1" customWidth="1"/>
    <col min="14" max="14" width="6.88671875" style="3" customWidth="1"/>
    <col min="15" max="15" width="9.33203125" style="3" bestFit="1" customWidth="1"/>
    <col min="16" max="16" width="7.77734375" style="3" customWidth="1"/>
    <col min="17" max="17" width="8.21875" style="3" bestFit="1" customWidth="1"/>
    <col min="18" max="18" width="6.33203125" style="18" customWidth="1"/>
    <col min="19" max="19" width="8.21875" style="3" bestFit="1" customWidth="1"/>
    <col min="20" max="27" width="9.77734375" style="3" customWidth="1"/>
    <col min="28" max="28" width="11.44140625" style="3" bestFit="1" customWidth="1"/>
    <col min="29" max="29" width="9.77734375" style="3" customWidth="1"/>
    <col min="30" max="30" width="10.33203125" style="3" bestFit="1" customWidth="1"/>
    <col min="31" max="31" width="10" style="3" customWidth="1"/>
    <col min="32" max="32" width="10.33203125" style="3" bestFit="1" customWidth="1"/>
    <col min="33" max="16384" width="8.88671875" style="3"/>
  </cols>
  <sheetData>
    <row r="2" spans="1:29">
      <c r="A2" s="1"/>
      <c r="B2" s="2" t="s">
        <v>0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7"/>
      <c r="S2" s="1"/>
      <c r="T2" s="1"/>
      <c r="U2" s="1"/>
      <c r="V2" s="1"/>
      <c r="W2" s="1"/>
      <c r="X2" s="1"/>
      <c r="Y2" s="1"/>
      <c r="Z2" s="1"/>
      <c r="AA2" s="1"/>
    </row>
    <row r="3" spans="1:29">
      <c r="A3" s="1"/>
      <c r="B3" s="2" t="s">
        <v>41</v>
      </c>
      <c r="C3" s="2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7"/>
      <c r="S3" s="1"/>
      <c r="T3" s="1"/>
      <c r="U3" s="1"/>
      <c r="V3" s="1"/>
      <c r="W3" s="1"/>
      <c r="X3" s="1"/>
      <c r="Y3" s="1"/>
      <c r="Z3" s="1"/>
      <c r="AA3" s="1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7"/>
      <c r="S4" s="1"/>
      <c r="T4" s="1"/>
      <c r="U4" s="1"/>
      <c r="V4" s="1"/>
      <c r="W4" s="1"/>
      <c r="X4" s="1"/>
      <c r="Y4" s="1"/>
      <c r="Z4" s="19">
        <v>-418.29999999999995</v>
      </c>
      <c r="AA4" s="1"/>
    </row>
    <row r="5" spans="1:29">
      <c r="A5" s="1"/>
      <c r="B5" s="4"/>
      <c r="C5" s="9"/>
      <c r="D5" s="1"/>
      <c r="E5" s="4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7"/>
      <c r="S5" s="1"/>
      <c r="T5" s="1"/>
      <c r="U5" s="1"/>
      <c r="V5" s="1"/>
      <c r="W5" s="1"/>
      <c r="X5" s="1"/>
      <c r="Y5" s="1"/>
      <c r="Z5" s="1"/>
      <c r="AA5" s="1"/>
    </row>
    <row r="6" spans="1:29">
      <c r="B6" s="10" t="s">
        <v>6</v>
      </c>
      <c r="C6" s="14">
        <v>3.46E-3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7"/>
      <c r="S6" s="1"/>
      <c r="T6" s="1"/>
      <c r="U6" s="1"/>
      <c r="V6" s="1"/>
      <c r="W6" s="1"/>
      <c r="X6" s="1"/>
      <c r="Y6" s="1"/>
      <c r="Z6" s="1"/>
      <c r="AA6" s="1"/>
    </row>
    <row r="7" spans="1:29">
      <c r="A7" s="1"/>
      <c r="B7" s="1"/>
      <c r="C7" s="13"/>
      <c r="D7" s="11"/>
      <c r="E7" s="11"/>
      <c r="F7" s="1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7"/>
      <c r="S7" s="1"/>
      <c r="T7" s="1"/>
      <c r="U7" s="1"/>
      <c r="V7" s="1"/>
      <c r="W7" s="1"/>
      <c r="X7" s="1"/>
      <c r="Y7" s="1"/>
      <c r="Z7" s="1"/>
      <c r="AA7" s="1"/>
    </row>
    <row r="8" spans="1:29">
      <c r="A8" s="18"/>
      <c r="B8" s="18"/>
      <c r="C8" s="18"/>
      <c r="D8" s="18"/>
      <c r="E8" s="18"/>
      <c r="F8" s="45"/>
      <c r="G8" s="18"/>
      <c r="H8" s="18"/>
      <c r="AC8" s="8"/>
    </row>
    <row r="9" spans="1:29">
      <c r="A9" s="22">
        <v>1</v>
      </c>
      <c r="B9" s="24"/>
      <c r="C9" s="25" t="s">
        <v>7</v>
      </c>
      <c r="D9" s="25" t="s">
        <v>7</v>
      </c>
      <c r="E9" s="25" t="s">
        <v>7</v>
      </c>
      <c r="F9" s="25" t="s">
        <v>7</v>
      </c>
      <c r="G9" s="25" t="s">
        <v>7</v>
      </c>
      <c r="H9" s="27"/>
      <c r="I9" s="16"/>
      <c r="M9" s="15"/>
    </row>
    <row r="10" spans="1:29">
      <c r="A10" s="22">
        <v>2</v>
      </c>
      <c r="B10" s="26" t="s">
        <v>38</v>
      </c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29"/>
      <c r="I10" s="16"/>
      <c r="M10" s="15"/>
    </row>
    <row r="11" spans="1:29">
      <c r="A11" s="22">
        <v>3</v>
      </c>
      <c r="B11" s="20"/>
      <c r="C11" s="18"/>
      <c r="D11" s="18"/>
      <c r="E11" s="18"/>
      <c r="F11" s="18"/>
      <c r="G11" s="18"/>
      <c r="H11" s="18"/>
      <c r="I11" s="16"/>
      <c r="M11" s="15"/>
    </row>
    <row r="12" spans="1:29">
      <c r="A12" s="22">
        <v>4</v>
      </c>
      <c r="B12" s="30" t="s">
        <v>8</v>
      </c>
      <c r="C12" s="39">
        <v>5000</v>
      </c>
      <c r="D12" s="39">
        <v>5000</v>
      </c>
      <c r="E12" s="39">
        <v>5000</v>
      </c>
      <c r="F12" s="39">
        <v>5000</v>
      </c>
      <c r="G12" s="39">
        <v>5000</v>
      </c>
      <c r="H12" s="27"/>
      <c r="I12" s="16"/>
      <c r="M12" s="15"/>
    </row>
    <row r="13" spans="1:29">
      <c r="A13" s="22">
        <v>5</v>
      </c>
      <c r="B13" s="32" t="s">
        <v>9</v>
      </c>
      <c r="C13" s="13">
        <f>ROUND(C12*(1-$C$6),0)</f>
        <v>4983</v>
      </c>
      <c r="D13" s="13">
        <f t="shared" ref="D13:G13" si="0">ROUND(D12*(1-$C$6),0)</f>
        <v>4983</v>
      </c>
      <c r="E13" s="13">
        <f t="shared" si="0"/>
        <v>4983</v>
      </c>
      <c r="F13" s="13">
        <f t="shared" si="0"/>
        <v>4983</v>
      </c>
      <c r="G13" s="13">
        <f t="shared" si="0"/>
        <v>4983</v>
      </c>
      <c r="H13" s="28"/>
      <c r="I13" s="16"/>
    </row>
    <row r="14" spans="1:29">
      <c r="A14" s="22">
        <v>6</v>
      </c>
      <c r="B14" s="32" t="s">
        <v>10</v>
      </c>
      <c r="C14" s="13">
        <v>4583</v>
      </c>
      <c r="D14" s="13">
        <v>5383</v>
      </c>
      <c r="E14" s="13">
        <v>4383</v>
      </c>
      <c r="F14" s="13">
        <v>5583</v>
      </c>
      <c r="G14" s="13">
        <v>5583</v>
      </c>
      <c r="H14" s="28"/>
      <c r="I14" s="16"/>
    </row>
    <row r="15" spans="1:29">
      <c r="A15" s="22">
        <v>7</v>
      </c>
      <c r="B15" s="32" t="s">
        <v>11</v>
      </c>
      <c r="C15" s="13">
        <f t="shared" ref="C15:G15" si="1">C13-C14</f>
        <v>400</v>
      </c>
      <c r="D15" s="13">
        <f>D13-D14</f>
        <v>-400</v>
      </c>
      <c r="E15" s="13">
        <f>E13-E14</f>
        <v>600</v>
      </c>
      <c r="F15" s="13">
        <f t="shared" si="1"/>
        <v>-600</v>
      </c>
      <c r="G15" s="13">
        <f t="shared" si="1"/>
        <v>-600</v>
      </c>
      <c r="H15" s="28"/>
      <c r="I15" s="16"/>
    </row>
    <row r="16" spans="1:29">
      <c r="A16" s="22">
        <v>8</v>
      </c>
      <c r="B16" s="26" t="s">
        <v>12</v>
      </c>
      <c r="C16" s="40">
        <f t="shared" ref="C16:G16" si="2">IF(C13="","",C15/C13)</f>
        <v>8.027292795504716E-2</v>
      </c>
      <c r="D16" s="40">
        <f>IF(D13="","",D15/D13)</f>
        <v>-8.027292795504716E-2</v>
      </c>
      <c r="E16" s="40">
        <f>IF(E13="","",E15/E13)</f>
        <v>0.12040939193257075</v>
      </c>
      <c r="F16" s="40">
        <f t="shared" si="2"/>
        <v>-0.12040939193257075</v>
      </c>
      <c r="G16" s="40">
        <f t="shared" si="2"/>
        <v>-0.12040939193257075</v>
      </c>
      <c r="H16" s="29"/>
      <c r="I16" s="16"/>
    </row>
    <row r="17" spans="1:9">
      <c r="A17" s="22">
        <v>9</v>
      </c>
      <c r="B17" s="20"/>
      <c r="C17" s="13"/>
      <c r="D17" s="13"/>
      <c r="E17" s="13"/>
      <c r="F17" s="13"/>
      <c r="G17" s="13"/>
      <c r="H17" s="18"/>
      <c r="I17" s="16"/>
    </row>
    <row r="18" spans="1:9">
      <c r="A18" s="22">
        <v>10</v>
      </c>
      <c r="B18" s="41" t="s">
        <v>1</v>
      </c>
      <c r="C18" s="42" t="s">
        <v>2</v>
      </c>
      <c r="D18" s="42" t="s">
        <v>2</v>
      </c>
      <c r="E18" s="42" t="s">
        <v>2</v>
      </c>
      <c r="F18" s="42" t="s">
        <v>2</v>
      </c>
      <c r="G18" s="43" t="s">
        <v>3</v>
      </c>
      <c r="H18" s="44"/>
      <c r="I18" s="16"/>
    </row>
    <row r="19" spans="1:9">
      <c r="A19" s="22">
        <v>11</v>
      </c>
      <c r="B19" s="20"/>
      <c r="C19" s="22"/>
      <c r="D19" s="22"/>
      <c r="E19" s="22"/>
      <c r="F19" s="22"/>
      <c r="G19" s="22"/>
      <c r="H19" s="18"/>
      <c r="I19" s="16"/>
    </row>
    <row r="20" spans="1:9">
      <c r="A20" s="22">
        <v>12</v>
      </c>
      <c r="B20" s="30" t="s">
        <v>13</v>
      </c>
      <c r="C20" s="47" t="s">
        <v>39</v>
      </c>
      <c r="D20" s="35" t="s">
        <v>39</v>
      </c>
      <c r="E20" s="35" t="s">
        <v>39</v>
      </c>
      <c r="F20" s="35" t="s">
        <v>39</v>
      </c>
      <c r="G20" s="36" t="s">
        <v>39</v>
      </c>
      <c r="H20" s="27"/>
      <c r="I20" s="16"/>
    </row>
    <row r="21" spans="1:9">
      <c r="A21" s="22">
        <v>13</v>
      </c>
      <c r="B21" s="26" t="s">
        <v>14</v>
      </c>
      <c r="C21" s="37">
        <v>-0.1</v>
      </c>
      <c r="D21" s="37">
        <v>-0.1</v>
      </c>
      <c r="E21" s="37">
        <v>-0.1</v>
      </c>
      <c r="F21" s="37">
        <v>-0.1</v>
      </c>
      <c r="G21" s="38">
        <v>-0.08</v>
      </c>
      <c r="H21" s="29"/>
      <c r="I21" s="16"/>
    </row>
    <row r="22" spans="1:9">
      <c r="A22" s="22">
        <v>14</v>
      </c>
      <c r="B22" s="20"/>
      <c r="C22" s="22"/>
      <c r="D22" s="22"/>
      <c r="E22" s="22"/>
      <c r="F22" s="22"/>
      <c r="G22" s="22"/>
      <c r="H22" s="18"/>
      <c r="I22" s="16"/>
    </row>
    <row r="23" spans="1:9">
      <c r="A23" s="22">
        <v>15</v>
      </c>
      <c r="B23" s="30" t="s">
        <v>15</v>
      </c>
      <c r="C23" s="33">
        <v>2.4249999999999998</v>
      </c>
      <c r="D23" s="33">
        <v>2.4249999999999998</v>
      </c>
      <c r="E23" s="33">
        <v>2.4249999999999998</v>
      </c>
      <c r="F23" s="33">
        <v>2.4249999999999998</v>
      </c>
      <c r="G23" s="33">
        <v>2.4249999999999998</v>
      </c>
      <c r="H23" s="27"/>
      <c r="I23" s="16"/>
    </row>
    <row r="24" spans="1:9">
      <c r="A24" s="22">
        <v>16</v>
      </c>
      <c r="B24" s="32" t="s">
        <v>16</v>
      </c>
      <c r="C24" s="23">
        <v>2.431</v>
      </c>
      <c r="D24" s="23">
        <v>2.431</v>
      </c>
      <c r="E24" s="23">
        <v>2.431</v>
      </c>
      <c r="F24" s="23">
        <v>2.431</v>
      </c>
      <c r="G24" s="23">
        <v>2.431</v>
      </c>
      <c r="H24" s="28"/>
      <c r="I24" s="16"/>
    </row>
    <row r="25" spans="1:9">
      <c r="A25" s="22">
        <v>17</v>
      </c>
      <c r="B25" s="32" t="s">
        <v>17</v>
      </c>
      <c r="C25" s="52">
        <f>ROUND(AVERAGE(C23,C24),4)</f>
        <v>2.4279999999999999</v>
      </c>
      <c r="D25" s="23">
        <f>ROUND(AVERAGE(D23,D24),4)</f>
        <v>2.4279999999999999</v>
      </c>
      <c r="E25" s="52">
        <f>ROUND(AVERAGE(E23,E24),4)</f>
        <v>2.4279999999999999</v>
      </c>
      <c r="F25" s="23">
        <f t="shared" ref="F25:G25" si="3">ROUND(AVERAGE(F23,F24),4)</f>
        <v>2.4279999999999999</v>
      </c>
      <c r="G25" s="23">
        <f t="shared" si="3"/>
        <v>2.4279999999999999</v>
      </c>
      <c r="H25" s="28"/>
      <c r="I25" s="16"/>
    </row>
    <row r="26" spans="1:9">
      <c r="A26" s="22">
        <v>18</v>
      </c>
      <c r="B26" s="32" t="s">
        <v>18</v>
      </c>
      <c r="C26" s="23">
        <f>C25+1</f>
        <v>3.4279999999999999</v>
      </c>
      <c r="D26" s="23">
        <f>D25+1</f>
        <v>3.4279999999999999</v>
      </c>
      <c r="E26" s="23">
        <f>E25+1</f>
        <v>3.4279999999999999</v>
      </c>
      <c r="F26" s="50">
        <f t="shared" ref="F26:G26" si="4">F25+1</f>
        <v>3.4279999999999999</v>
      </c>
      <c r="G26" s="23">
        <f t="shared" si="4"/>
        <v>3.4279999999999999</v>
      </c>
      <c r="H26" s="28"/>
      <c r="I26" s="16"/>
    </row>
    <row r="27" spans="1:9">
      <c r="A27" s="22">
        <v>19</v>
      </c>
      <c r="B27" s="32" t="s">
        <v>19</v>
      </c>
      <c r="C27" s="23">
        <f>C25+10</f>
        <v>12.428000000000001</v>
      </c>
      <c r="D27" s="23">
        <f>D25+10</f>
        <v>12.428000000000001</v>
      </c>
      <c r="E27" s="23">
        <f>E25+10</f>
        <v>12.428000000000001</v>
      </c>
      <c r="F27" s="23">
        <f t="shared" ref="F27:G27" si="5">F25+10</f>
        <v>12.428000000000001</v>
      </c>
      <c r="G27" s="50">
        <f t="shared" si="5"/>
        <v>12.428000000000001</v>
      </c>
      <c r="H27" s="28"/>
      <c r="I27" s="16"/>
    </row>
    <row r="28" spans="1:9">
      <c r="A28" s="22">
        <v>20</v>
      </c>
      <c r="B28" s="32" t="s">
        <v>20</v>
      </c>
      <c r="C28" s="23">
        <f>ROUND(0.8*C25,4)</f>
        <v>1.9423999999999999</v>
      </c>
      <c r="D28" s="23">
        <f>ROUND(0.8*D25,4)</f>
        <v>1.9423999999999999</v>
      </c>
      <c r="E28" s="50">
        <f>ROUND(0.8*E25,4)</f>
        <v>1.9423999999999999</v>
      </c>
      <c r="F28" s="23">
        <f t="shared" ref="F28:G28" si="6">ROUND(0.8*F25,4)</f>
        <v>1.9423999999999999</v>
      </c>
      <c r="G28" s="23">
        <f t="shared" si="6"/>
        <v>1.9423999999999999</v>
      </c>
      <c r="H28" s="28"/>
      <c r="I28" s="16"/>
    </row>
    <row r="29" spans="1:9">
      <c r="A29" s="22">
        <v>21</v>
      </c>
      <c r="B29" s="26" t="s">
        <v>21</v>
      </c>
      <c r="C29" s="34">
        <v>2.82</v>
      </c>
      <c r="D29" s="53">
        <v>2.82</v>
      </c>
      <c r="E29" s="34">
        <v>2.82</v>
      </c>
      <c r="F29" s="53">
        <v>2.82</v>
      </c>
      <c r="G29" s="53">
        <v>2.82</v>
      </c>
      <c r="H29" s="29"/>
      <c r="I29" s="16"/>
    </row>
    <row r="30" spans="1:9">
      <c r="A30" s="22">
        <v>22</v>
      </c>
      <c r="B30" s="18"/>
      <c r="C30" s="22"/>
      <c r="D30" s="22"/>
      <c r="E30" s="22"/>
      <c r="F30" s="22"/>
      <c r="G30" s="22"/>
      <c r="H30" s="18"/>
      <c r="I30" s="16"/>
    </row>
    <row r="31" spans="1:9">
      <c r="A31" s="22">
        <v>23</v>
      </c>
      <c r="B31" s="30" t="s">
        <v>22</v>
      </c>
      <c r="C31" s="51">
        <f>ROUND(IF(C15&gt;0,IF(C13*C20&lt;C15,C13*C20,C15),0),0)</f>
        <v>400</v>
      </c>
      <c r="D31" s="31">
        <f>ROUND(IF(D15&gt;0,IF(D13*D20&lt;D15,D13*D20,D15),0),0)</f>
        <v>0</v>
      </c>
      <c r="E31" s="51">
        <f>ROUND(IF(E15&gt;0,IF(E13*E20&lt;E15,E13*E20,E15),0),0)</f>
        <v>498</v>
      </c>
      <c r="F31" s="31">
        <f>ROUND(IF(F15&gt;0,IF(F13*F20&lt;F15,F13*F20,F15),0),0)</f>
        <v>0</v>
      </c>
      <c r="G31" s="31">
        <f>ROUND(IF(G15&gt;0,IF(G13*G20&lt;G15,G13*G20,G15),0),0)</f>
        <v>0</v>
      </c>
      <c r="H31" s="27"/>
      <c r="I31" s="16"/>
    </row>
    <row r="32" spans="1:9">
      <c r="A32" s="22">
        <v>24</v>
      </c>
      <c r="B32" s="32" t="s">
        <v>23</v>
      </c>
      <c r="C32" s="48">
        <f>(MIN(C25,C29)*C31)*-1</f>
        <v>-971.19999999999993</v>
      </c>
      <c r="D32" s="21">
        <f>(MIN(D25,D29)*D31)*-1</f>
        <v>0</v>
      </c>
      <c r="E32" s="48">
        <f>(MIN(E25,E29)*E31)*-1</f>
        <v>-1209.144</v>
      </c>
      <c r="F32" s="21">
        <f>(MIN(F25,F29)*F31)*-1</f>
        <v>0</v>
      </c>
      <c r="G32" s="21">
        <f>(MIN(G25,G29)*G31)*-1</f>
        <v>0</v>
      </c>
      <c r="H32" s="28"/>
      <c r="I32" s="16"/>
    </row>
    <row r="33" spans="1:9">
      <c r="A33" s="22">
        <v>25</v>
      </c>
      <c r="B33" s="26" t="s">
        <v>33</v>
      </c>
      <c r="C33" s="6" t="s">
        <v>31</v>
      </c>
      <c r="D33" s="6"/>
      <c r="E33" s="6"/>
      <c r="F33" s="6"/>
      <c r="G33" s="6"/>
      <c r="H33" s="29"/>
      <c r="I33" s="16"/>
    </row>
    <row r="34" spans="1:9">
      <c r="A34" s="22">
        <v>26</v>
      </c>
      <c r="B34" s="20"/>
      <c r="C34" s="22"/>
      <c r="D34" s="22"/>
      <c r="E34" s="22"/>
      <c r="F34" s="22"/>
      <c r="G34" s="22"/>
      <c r="H34" s="18"/>
      <c r="I34" s="16"/>
    </row>
    <row r="35" spans="1:9">
      <c r="A35" s="22">
        <v>27</v>
      </c>
      <c r="B35" s="30" t="s">
        <v>24</v>
      </c>
      <c r="C35" s="31">
        <f>ROUND(IF(C15&gt;0,IF(C15&gt;C31,C15-C31,0),0),0)</f>
        <v>0</v>
      </c>
      <c r="D35" s="31">
        <f>ROUND(IF(D15&gt;0,IF(D15&gt;D31,D15-D31,0),0),0)</f>
        <v>0</v>
      </c>
      <c r="E35" s="54">
        <f>ROUND(IF(E15&gt;0,IF(E15&gt;E31,E15-E31,0),0),0)</f>
        <v>102</v>
      </c>
      <c r="F35" s="31">
        <f>ROUND(IF(F15&gt;0,IF(F15&gt;F31,F15-F31,0),0),0)</f>
        <v>0</v>
      </c>
      <c r="G35" s="31">
        <f>ROUND(IF(G15&gt;0,IF(G15&gt;G31,G15-G31,0),0),0)</f>
        <v>0</v>
      </c>
      <c r="H35" s="27"/>
      <c r="I35" s="16"/>
    </row>
    <row r="36" spans="1:9">
      <c r="A36" s="22">
        <v>28</v>
      </c>
      <c r="B36" s="32" t="s">
        <v>25</v>
      </c>
      <c r="C36" s="21">
        <f>MIN(C28,C29)*C35*-1</f>
        <v>0</v>
      </c>
      <c r="D36" s="21">
        <f>MIN(D28,D29)*D35*-1</f>
        <v>0</v>
      </c>
      <c r="E36" s="49">
        <f>MIN(E28,E29)*E35*-1</f>
        <v>-198.12479999999999</v>
      </c>
      <c r="F36" s="21">
        <f>MIN(F28,F29)*F35*-1</f>
        <v>0</v>
      </c>
      <c r="G36" s="21">
        <f>MIN(G28,G29)*G35*-1</f>
        <v>0</v>
      </c>
      <c r="H36" s="28"/>
      <c r="I36" s="16"/>
    </row>
    <row r="37" spans="1:9">
      <c r="A37" s="22">
        <v>29</v>
      </c>
      <c r="B37" s="26" t="s">
        <v>33</v>
      </c>
      <c r="C37" s="6" t="s">
        <v>32</v>
      </c>
      <c r="D37" s="6"/>
      <c r="E37" s="6"/>
      <c r="F37" s="6"/>
      <c r="G37" s="6"/>
      <c r="H37" s="29"/>
      <c r="I37" s="16"/>
    </row>
    <row r="38" spans="1:9">
      <c r="A38" s="22">
        <v>30</v>
      </c>
      <c r="B38" s="20"/>
      <c r="C38" s="22"/>
      <c r="D38" s="22"/>
      <c r="E38" s="22"/>
      <c r="F38" s="22"/>
      <c r="G38" s="22"/>
      <c r="H38" s="18"/>
      <c r="I38" s="16"/>
    </row>
    <row r="39" spans="1:9">
      <c r="A39" s="22">
        <v>31</v>
      </c>
      <c r="B39" s="30" t="s">
        <v>26</v>
      </c>
      <c r="C39" s="31">
        <f>ROUND(IF(C15&lt;0,IF(C13*C21&gt;C15,C13*C21,C15),0),0)</f>
        <v>0</v>
      </c>
      <c r="D39" s="51">
        <f>ROUND(IF(D15&lt;0,IF(D13*D21&gt;D15,D13*D21,D15),0),0)</f>
        <v>-400</v>
      </c>
      <c r="E39" s="31">
        <f>ROUND(IF(E15&lt;0,IF(E13*E21&gt;E15,E13*E21,E15),0),0)</f>
        <v>0</v>
      </c>
      <c r="F39" s="51">
        <f>ROUND(IF(F15&lt;0,IF(F13*F21&gt;F15,F13*F21,F15),0),0)</f>
        <v>-498</v>
      </c>
      <c r="G39" s="51">
        <f>ROUND(IF(G15&lt;0,IF(G13*G21&gt;G15,G13*G21,G15),0),0)</f>
        <v>-399</v>
      </c>
      <c r="H39" s="27"/>
      <c r="I39" s="16"/>
    </row>
    <row r="40" spans="1:9">
      <c r="A40" s="22">
        <v>32</v>
      </c>
      <c r="B40" s="32" t="s">
        <v>27</v>
      </c>
      <c r="C40" s="21">
        <f>(MAX(C25,C29)*C39)*-1</f>
        <v>0</v>
      </c>
      <c r="D40" s="48">
        <f>(MAX(D25,D29)*D39)*-1</f>
        <v>1128</v>
      </c>
      <c r="E40" s="21">
        <f>(MAX(E25,E29)*E39)*-1</f>
        <v>0</v>
      </c>
      <c r="F40" s="48">
        <f>(MAX(F25,F29)*F39)*-1</f>
        <v>1404.36</v>
      </c>
      <c r="G40" s="48">
        <f>(MAX(G25,G29)*G39)*-1</f>
        <v>1125.1799999999998</v>
      </c>
      <c r="H40" s="28"/>
      <c r="I40" s="16"/>
    </row>
    <row r="41" spans="1:9">
      <c r="A41" s="22">
        <v>33</v>
      </c>
      <c r="B41" s="26" t="s">
        <v>33</v>
      </c>
      <c r="C41" s="6" t="s">
        <v>34</v>
      </c>
      <c r="D41" s="6"/>
      <c r="E41" s="6"/>
      <c r="F41" s="6"/>
      <c r="G41" s="6"/>
      <c r="H41" s="29"/>
      <c r="I41" s="16"/>
    </row>
    <row r="42" spans="1:9">
      <c r="A42" s="22">
        <v>34</v>
      </c>
      <c r="B42" s="20"/>
      <c r="C42" s="22"/>
      <c r="D42" s="22"/>
      <c r="E42" s="22"/>
      <c r="F42" s="22"/>
      <c r="G42" s="22"/>
      <c r="H42" s="18"/>
      <c r="I42" s="16"/>
    </row>
    <row r="43" spans="1:9">
      <c r="A43" s="22">
        <v>35</v>
      </c>
      <c r="B43" s="30" t="s">
        <v>28</v>
      </c>
      <c r="C43" s="31">
        <f>ROUND(IF(C15&lt;0,IF(C15&lt;C39,C15-C39,0),0),0)</f>
        <v>0</v>
      </c>
      <c r="D43" s="31">
        <f>ROUND(IF(D15&lt;0,IF(D15&lt;D39,D15-D39,0),0),0)</f>
        <v>0</v>
      </c>
      <c r="E43" s="31">
        <f>ROUND(IF(E15&lt;0,IF(E15&lt;E39,E15-E39,0),0),0)</f>
        <v>0</v>
      </c>
      <c r="F43" s="54">
        <f>ROUND(IF(F15&lt;0,IF(F15&lt;F39,F15-F39,0),0),0)</f>
        <v>-102</v>
      </c>
      <c r="G43" s="54">
        <f>ROUND(IF(G15&lt;0,IF(G15&lt;G39,G15-G39,0),0),0)</f>
        <v>-201</v>
      </c>
      <c r="H43" s="27"/>
      <c r="I43" s="16"/>
    </row>
    <row r="44" spans="1:9">
      <c r="A44" s="22">
        <v>36</v>
      </c>
      <c r="B44" s="32" t="s">
        <v>29</v>
      </c>
      <c r="C44" s="21">
        <f>IF(C18="N",MAX(C26,C29)*C43*-1,MAX(C27,C29)*C43*-1)</f>
        <v>0</v>
      </c>
      <c r="D44" s="21">
        <f>IF(D18="N",MAX(D26,D29)*D43*-1,MAX(D27,D29)*D43*-1)</f>
        <v>0</v>
      </c>
      <c r="E44" s="21">
        <f>IF(E18="N",MAX(E26,E29)*E43*-1,MAX(E27,E29)*E43*-1)</f>
        <v>0</v>
      </c>
      <c r="F44" s="49">
        <f>IF(F18="N",MAX(F26,F29)*F43*-1,MAX(F27,F29)*F43*-1)</f>
        <v>349.65600000000001</v>
      </c>
      <c r="G44" s="49">
        <f>IF(G18="N",MAX(G26,G29)*G43*-1,MAX(G27,G29)*G43*-1)</f>
        <v>2498.0280000000002</v>
      </c>
      <c r="H44" s="28"/>
      <c r="I44" s="16"/>
    </row>
    <row r="45" spans="1:9">
      <c r="A45" s="22">
        <v>37</v>
      </c>
      <c r="B45" s="32" t="s">
        <v>36</v>
      </c>
      <c r="C45" s="18" t="s">
        <v>37</v>
      </c>
      <c r="D45" s="18"/>
      <c r="E45" s="18"/>
      <c r="F45" s="18"/>
      <c r="G45" s="18"/>
      <c r="H45" s="28"/>
      <c r="I45" s="16"/>
    </row>
    <row r="46" spans="1:9">
      <c r="A46" s="22">
        <v>38</v>
      </c>
      <c r="B46" s="26" t="s">
        <v>35</v>
      </c>
      <c r="C46" s="6" t="s">
        <v>40</v>
      </c>
      <c r="D46" s="6"/>
      <c r="E46" s="6"/>
      <c r="F46" s="6"/>
      <c r="G46" s="6"/>
      <c r="H46" s="29"/>
      <c r="I46" s="16"/>
    </row>
    <row r="47" spans="1:9">
      <c r="A47" s="22">
        <v>39</v>
      </c>
      <c r="B47" s="18"/>
      <c r="C47" s="18"/>
      <c r="D47" s="18"/>
      <c r="E47" s="18"/>
      <c r="F47" s="18"/>
      <c r="G47" s="18"/>
      <c r="H47" s="18"/>
      <c r="I47" s="16"/>
    </row>
    <row r="48" spans="1:9">
      <c r="A48" s="22">
        <v>40</v>
      </c>
      <c r="B48" s="41" t="s">
        <v>30</v>
      </c>
      <c r="C48" s="46">
        <f>C44+C40+C36+C32</f>
        <v>-971.19999999999993</v>
      </c>
      <c r="D48" s="46">
        <f>D44+D40+D36+D32</f>
        <v>1128</v>
      </c>
      <c r="E48" s="46">
        <f>E44+E40+E36+E32</f>
        <v>-1407.2688000000001</v>
      </c>
      <c r="F48" s="46">
        <f>F44+F40+F36+F32</f>
        <v>1754.0159999999998</v>
      </c>
      <c r="G48" s="46">
        <f>G44+G40+G36+G32</f>
        <v>3623.2080000000001</v>
      </c>
      <c r="H48" s="44"/>
      <c r="I48" s="16"/>
    </row>
    <row r="49" spans="1:10">
      <c r="A49" s="18"/>
      <c r="B49" s="18"/>
      <c r="C49" s="18"/>
      <c r="D49" s="18"/>
      <c r="E49" s="18"/>
      <c r="F49" s="18"/>
      <c r="G49" s="18"/>
      <c r="H49" s="18"/>
      <c r="I49" s="16"/>
      <c r="J49" s="16"/>
    </row>
    <row r="50" spans="1:10">
      <c r="B50" s="10" t="s">
        <v>42</v>
      </c>
      <c r="C50" s="8" t="s">
        <v>4</v>
      </c>
    </row>
    <row r="51" spans="1:10">
      <c r="B51" s="10" t="s">
        <v>43</v>
      </c>
      <c r="C51" s="3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Cash-Out Example</vt:lpstr>
    </vt:vector>
  </TitlesOfParts>
  <Company>Energy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semco</dc:creator>
  <cp:lastModifiedBy>walt.fitzgerald</cp:lastModifiedBy>
  <cp:lastPrinted>2019-06-06T17:29:53Z</cp:lastPrinted>
  <dcterms:created xsi:type="dcterms:W3CDTF">2005-05-02T19:16:01Z</dcterms:created>
  <dcterms:modified xsi:type="dcterms:W3CDTF">2020-05-29T14:53:14Z</dcterms:modified>
</cp:coreProperties>
</file>